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xr:revisionPtr revIDLastSave="0" documentId="8_{F37BA098-2B9B-4FE1-99E1-B7797F4A9BA7}" xr6:coauthVersionLast="47" xr6:coauthVersionMax="47" xr10:uidLastSave="{00000000-0000-0000-0000-000000000000}"/>
  <bookViews>
    <workbookView xWindow="0" yWindow="0" windowWidth="0" windowHeight="0" activeTab="4" xr2:uid="{00000000-000D-0000-FFFF-FFFF00000000}"/>
  </bookViews>
  <sheets>
    <sheet name="Início" sheetId="1" r:id="rId1"/>
    <sheet name="Priorização do Caixa" sheetId="2" r:id="rId2"/>
    <sheet name="Pirâmide do Caixa" sheetId="3" r:id="rId3"/>
    <sheet name="Controle de Dívidas" sheetId="4" r:id="rId4"/>
    <sheet name="Painel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5" l="1"/>
  <c r="F13" i="5"/>
  <c r="F12" i="5"/>
  <c r="F11" i="5"/>
  <c r="F10" i="5"/>
  <c r="F9" i="5"/>
  <c r="A4" i="5"/>
  <c r="G54" i="4"/>
  <c r="C54" i="4"/>
  <c r="G4" i="5" s="1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54" i="4" s="1"/>
  <c r="I14" i="2"/>
  <c r="G11" i="2"/>
  <c r="G10" i="2"/>
  <c r="G9" i="2"/>
  <c r="G8" i="2"/>
  <c r="H7" i="2"/>
  <c r="G7" i="2"/>
  <c r="G12" i="2" l="1"/>
  <c r="I7" i="2"/>
  <c r="H8" i="2"/>
  <c r="I8" i="2"/>
  <c r="B10" i="5" l="1"/>
  <c r="D20" i="3"/>
  <c r="J8" i="2"/>
  <c r="H9" i="2"/>
  <c r="B9" i="5"/>
  <c r="D19" i="3"/>
  <c r="J7" i="2"/>
  <c r="C9" i="5" l="1"/>
  <c r="F19" i="3"/>
  <c r="B13" i="3"/>
  <c r="K7" i="2"/>
  <c r="I9" i="2"/>
  <c r="C10" i="5"/>
  <c r="F20" i="3"/>
  <c r="C11" i="3"/>
  <c r="K8" i="2"/>
  <c r="B11" i="5" l="1"/>
  <c r="D21" i="3"/>
  <c r="J9" i="2"/>
  <c r="H10" i="2"/>
  <c r="I10" i="2" l="1"/>
  <c r="C11" i="5"/>
  <c r="F21" i="3"/>
  <c r="D9" i="3"/>
  <c r="K9" i="2"/>
  <c r="B12" i="5" l="1"/>
  <c r="D22" i="3"/>
  <c r="J10" i="2"/>
  <c r="H11" i="2"/>
  <c r="I11" i="2" s="1"/>
  <c r="B13" i="5" l="1"/>
  <c r="D23" i="3"/>
  <c r="J11" i="2"/>
  <c r="I12" i="2"/>
  <c r="C12" i="5"/>
  <c r="F22" i="3"/>
  <c r="E7" i="3"/>
  <c r="K10" i="2"/>
  <c r="J12" i="2"/>
  <c r="E4" i="5" l="1"/>
  <c r="I16" i="2"/>
  <c r="C4" i="5"/>
  <c r="I17" i="2"/>
  <c r="I15" i="2"/>
  <c r="C13" i="5"/>
  <c r="F23" i="3"/>
  <c r="F5" i="3"/>
  <c r="K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Save The Money</author>
  </authors>
  <commentList>
    <comment ref="C4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Digite aqui quanto você tem de caixa disponível para pagar as contas deste mês.</t>
        </r>
      </text>
    </comment>
    <comment ref="B6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Escolha de 1 a 5:
1 Funcionários (pague primeiro)
2 Ferramentas fundamentais
3 Parceiros estratégicos
4 Bancos
5 Impostos (por último)</t>
        </r>
      </text>
    </comment>
  </commentList>
</comments>
</file>

<file path=xl/sharedStrings.xml><?xml version="1.0" encoding="utf-8"?>
<sst xmlns="http://schemas.openxmlformats.org/spreadsheetml/2006/main" count="134" uniqueCount="112">
  <si>
    <t>SAVE THE MONEY</t>
  </si>
  <si>
    <t>Planilha de Priorização de Caixa
e Controle de Dívidas</t>
  </si>
  <si>
    <t>A ferramenta que organiza suas contas antes das decisões, quando falta caixa na empresa.</t>
  </si>
  <si>
    <t xml:space="preserve">  COMO USAR ESTA PLANILHA</t>
  </si>
  <si>
    <t>1. Vá até a aba "Priorização do Caixa" e informe quanto você tem de caixa disponível no mês.</t>
  </si>
  <si>
    <t>2. Liste todas as contas do mês e marque cada uma com uma prioridade de 1 a 5 (veja a pirâmide abaixo).</t>
  </si>
  <si>
    <t>3. A planilha distribui o caixa automaticamente, da Prioridade 1 para cima, e mostra o que dá para pagar e onde há déficit.</t>
  </si>
  <si>
    <t>4. Na aba "Controle de Dívidas", cadastre cada credor, o valor, os juros e o andamento da negociação.</t>
  </si>
  <si>
    <t>5. Acompanhe tudo de forma visual na aba "Painel".</t>
  </si>
  <si>
    <t xml:space="preserve">  A PIRÂMIDE DE PRIORIDADES (pague de baixo para cima)</t>
  </si>
  <si>
    <t>1</t>
  </si>
  <si>
    <t>Funcionários</t>
  </si>
  <si>
    <t>Salários e verbas. Sem eles, nada gira. A lei os coloca em primeiro lugar.</t>
  </si>
  <si>
    <t>2</t>
  </si>
  <si>
    <t>Ferramentas fundamentais</t>
  </si>
  <si>
    <t>Luz, internet, sistemas, insumos e o fornecedor crítico.</t>
  </si>
  <si>
    <t>3</t>
  </si>
  <si>
    <t>Parceiros estratégicos</t>
  </si>
  <si>
    <t>Contador e advogado. Sua defesa durante a crise.</t>
  </si>
  <si>
    <t>4</t>
  </si>
  <si>
    <t>Bancos</t>
  </si>
  <si>
    <t>Cartão, cheque especial e empréstimos. São os mais renegociáveis.</t>
  </si>
  <si>
    <t>5</t>
  </si>
  <si>
    <t>Impostos</t>
  </si>
  <si>
    <t>Podem ser parcelados e transacionados. Por último, com cuidado.</t>
  </si>
  <si>
    <t xml:space="preserve">  LEGENDA DAS CORES</t>
  </si>
  <si>
    <t xml:space="preserve">  </t>
  </si>
  <si>
    <t>Células cor de pêssego: você preenche.</t>
  </si>
  <si>
    <t>Células brancas: calculadas automaticamente. Não precisa mexer.</t>
  </si>
  <si>
    <t xml:space="preserve">  IMPORTANTE</t>
  </si>
  <si>
    <t>Esta planilha é uma ferramenta de organização, não uma recomendação. Ela ajuda você a enxergar seus números com clareza, mas quem decide é você, que conhece a fundo a sua realidade. Antes de decisões com peso real, consulte seu contador, advogado ou consultor financeiro de confiança. Conteúdo educativo, sem aconselhamento jurídico, contábil ou financeiro individualizado.</t>
  </si>
  <si>
    <t>savethemoney.com.br</t>
  </si>
  <si>
    <t>Priorização do Caixa do Mês</t>
  </si>
  <si>
    <t>Informe seu caixa, liste as contas e marque a prioridade de cada uma. A distribuição é automática.</t>
  </si>
  <si>
    <t>Caixa disponível no mês (R$)</t>
  </si>
  <si>
    <t>RESULTADO: PARA ONDE VAI SEU CAIXA</t>
  </si>
  <si>
    <t>Descrição da conta</t>
  </si>
  <si>
    <t>Prioridade (1 a 5)</t>
  </si>
  <si>
    <t>Valor (R$)</t>
  </si>
  <si>
    <t>Prio.</t>
  </si>
  <si>
    <t>O que é</t>
  </si>
  <si>
    <t>Total a pagar</t>
  </si>
  <si>
    <t>Caixa disponível</t>
  </si>
  <si>
    <t>Pago</t>
  </si>
  <si>
    <t>Déficit</t>
  </si>
  <si>
    <t>Situação</t>
  </si>
  <si>
    <t>Salários da equipe</t>
  </si>
  <si>
    <t>Energia elétrica</t>
  </si>
  <si>
    <t>Internet</t>
  </si>
  <si>
    <t>Sistema de gestão (software)</t>
  </si>
  <si>
    <t>Fornecedor principal (insumo crítico)</t>
  </si>
  <si>
    <t>Contador</t>
  </si>
  <si>
    <t>TOTAL</t>
  </si>
  <si>
    <t>Parcela de empréstimo bancário</t>
  </si>
  <si>
    <t>Fatura do cartão de crédito</t>
  </si>
  <si>
    <t>Total das contas do mês</t>
  </si>
  <si>
    <t>DAS (Simples Nacional)</t>
  </si>
  <si>
    <t>Total que dá para pagar</t>
  </si>
  <si>
    <t>Déficit do mês (falta)</t>
  </si>
  <si>
    <t>% do caixa comprometido</t>
  </si>
  <si>
    <t>A Pirâmide do Seu Caixa</t>
  </si>
  <si>
    <t>Esta pirâmide se preenche sozinha com o que você lançou na aba "Priorização do Caixa". Pague de baixo para cima.</t>
  </si>
  <si>
    <t>COMECE SEMPRE PELA BASE</t>
  </si>
  <si>
    <t>Valores por prioridade</t>
  </si>
  <si>
    <t>Prioridade</t>
  </si>
  <si>
    <t>Falta</t>
  </si>
  <si>
    <t>1 Funcionários</t>
  </si>
  <si>
    <t>2 Ferramentas fundamentais</t>
  </si>
  <si>
    <t>3 Parceiros estratégicos</t>
  </si>
  <si>
    <t>4 Bancos</t>
  </si>
  <si>
    <t>5 Impostos</t>
  </si>
  <si>
    <t>Controle de Dívidas</t>
  </si>
  <si>
    <t>Cadastre cada credor, o valor, os juros e o andamento da negociação. Preencha as células cor de pêssego.</t>
  </si>
  <si>
    <t>Credor</t>
  </si>
  <si>
    <t>Tipo de dívida</t>
  </si>
  <si>
    <t>Valor total (R$)</t>
  </si>
  <si>
    <t>Juros (% a.a.)</t>
  </si>
  <si>
    <t>Status da negociação</t>
  </si>
  <si>
    <t>Valor do acordo (R$)</t>
  </si>
  <si>
    <t>Desconto obtido (R$)</t>
  </si>
  <si>
    <t>Observações</t>
  </si>
  <si>
    <t>Banco X - Cartão de crédito</t>
  </si>
  <si>
    <t>Cartão de crédito</t>
  </si>
  <si>
    <t>Não iniciada</t>
  </si>
  <si>
    <t>Dívida mais cara, atacar primeiro</t>
  </si>
  <si>
    <t>Banco Y - Cheque especial</t>
  </si>
  <si>
    <t>Cheque especial</t>
  </si>
  <si>
    <t>Em negociação</t>
  </si>
  <si>
    <t>Migrar para linha mais barata</t>
  </si>
  <si>
    <t>Banco Z - Capital de giro</t>
  </si>
  <si>
    <t>Empréstimo bancário</t>
  </si>
  <si>
    <t>Avaliar Desenrola/Pronampe</t>
  </si>
  <si>
    <t>Fornecedor Alfa</t>
  </si>
  <si>
    <t>Fornecedor</t>
  </si>
  <si>
    <t>Acordo fechado</t>
  </si>
  <si>
    <t>Quitação com desconto, insumo crítico</t>
  </si>
  <si>
    <t>Receita Federal - DAS</t>
  </si>
  <si>
    <t>Imposto/Tributo</t>
  </si>
  <si>
    <t>Avaliar transação/parcelamento</t>
  </si>
  <si>
    <t>TOTAIS</t>
  </si>
  <si>
    <t>Painel Geral</t>
  </si>
  <si>
    <t>Caixa do mês</t>
  </si>
  <si>
    <t>Déficit do mês</t>
  </si>
  <si>
    <t>Dívida total (todos credores)</t>
  </si>
  <si>
    <t>Comprometimento do caixa por prioridade</t>
  </si>
  <si>
    <t>Dívida por tipo</t>
  </si>
  <si>
    <t>Tipo</t>
  </si>
  <si>
    <t>Total</t>
  </si>
  <si>
    <t>2 Ferramentas</t>
  </si>
  <si>
    <t>3 Parceiros</t>
  </si>
  <si>
    <t>Outro</t>
  </si>
  <si>
    <t>Os gráficos e números se atualizam sozinhos conforme você preenche as abas Priorização do Caixa e Controle de Dívidas.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</si>
</sst>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0.0%"/>
  </numFmts>
  <fonts count="18">
    <font>
      <sz val="11"/>
      <color theme="1"/>
      <name val="Calibri"/>
      <family val="2"/>
      <scheme val="minor"/>
    </font>
    <font>
      <b/>
      <sz val="12"/>
      <color rgb="FFF26522"/>
      <name val="Arial"/>
    </font>
    <font>
      <b/>
      <sz val="20"/>
      <color rgb="FF33343A"/>
      <name val="Arial"/>
    </font>
    <font>
      <i/>
      <sz val="11"/>
      <color rgb="FF6B6C74"/>
      <name val="Arial"/>
    </font>
    <font>
      <b/>
      <sz val="12"/>
      <color rgb="FFFFFFFF"/>
      <name val="Arial"/>
    </font>
    <font>
      <sz val="11"/>
      <color rgb="FF33343A"/>
      <name val="Arial"/>
    </font>
    <font>
      <b/>
      <sz val="11"/>
      <color rgb="FF33343A"/>
      <name val="Arial"/>
    </font>
    <font>
      <sz val="10"/>
      <color rgb="FF6B6C74"/>
      <name val="Arial"/>
    </font>
    <font>
      <i/>
      <sz val="10"/>
      <color rgb="FF6B6C74"/>
      <name val="Arial"/>
    </font>
    <font>
      <b/>
      <sz val="11"/>
      <color rgb="FFF26522"/>
      <name val="Arial"/>
    </font>
    <font>
      <b/>
      <sz val="18"/>
      <color rgb="FF33343A"/>
      <name val="Arial"/>
    </font>
    <font>
      <b/>
      <sz val="12"/>
      <color rgb="FF33343A"/>
      <name val="Arial"/>
    </font>
    <font>
      <b/>
      <sz val="11"/>
      <color rgb="FFFFFFFF"/>
      <name val="Arial"/>
    </font>
    <font>
      <sz val="10"/>
      <color rgb="FF33343A"/>
      <name val="Arial"/>
    </font>
    <font>
      <b/>
      <sz val="10"/>
      <color rgb="FF33343A"/>
      <name val="Arial"/>
    </font>
    <font>
      <b/>
      <sz val="10"/>
      <color rgb="FFFFFFFF"/>
      <name val="Arial"/>
    </font>
    <font>
      <b/>
      <sz val="14"/>
      <color rgb="FFF26522"/>
      <name val="Arial"/>
    </font>
    <font>
      <i/>
      <sz val="9"/>
      <color rgb="FF6B6C74"/>
      <name val="Arial"/>
    </font>
  </fonts>
  <fills count="10">
    <fill>
      <patternFill patternType="none"/>
    </fill>
    <fill>
      <patternFill patternType="gray125"/>
    </fill>
    <fill>
      <patternFill patternType="solid">
        <fgColor rgb="FF33343A"/>
      </patternFill>
    </fill>
    <fill>
      <patternFill patternType="solid">
        <fgColor rgb="FFF26522"/>
      </patternFill>
    </fill>
    <fill>
      <patternFill patternType="solid">
        <fgColor rgb="FFFCEBDD"/>
      </patternFill>
    </fill>
    <fill>
      <patternFill patternType="solid">
        <fgColor rgb="FFFFFFFF"/>
      </patternFill>
    </fill>
    <fill>
      <patternFill patternType="solid">
        <fgColor rgb="FFFDF6F1"/>
      </patternFill>
    </fill>
    <fill>
      <patternFill patternType="solid">
        <fgColor rgb="FF6B4A33"/>
      </patternFill>
    </fill>
    <fill>
      <patternFill patternType="solid">
        <fgColor rgb="FF9C5229"/>
      </patternFill>
    </fill>
    <fill>
      <patternFill patternType="solid">
        <fgColor rgb="FFC85B24"/>
      </patternFill>
    </fill>
  </fills>
  <borders count="3">
    <border>
      <left/>
      <right/>
      <top/>
      <bottom/>
      <diagonal/>
    </border>
    <border>
      <left style="thin">
        <color rgb="FFE7DDD4"/>
      </left>
      <right style="thin">
        <color rgb="FFE7DDD4"/>
      </right>
      <top style="thin">
        <color rgb="FFE7DDD4"/>
      </top>
      <bottom style="thin">
        <color rgb="FFE7DDD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/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64" fontId="11" fillId="4" borderId="1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164" fontId="13" fillId="4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12" fillId="2" borderId="1" xfId="0" applyFont="1" applyFill="1" applyBorder="1" applyAlignment="1">
      <alignment horizontal="right" vertical="center"/>
    </xf>
    <xf numFmtId="164" fontId="6" fillId="6" borderId="1" xfId="0" applyNumberFormat="1" applyFont="1" applyFill="1" applyBorder="1" applyAlignment="1">
      <alignment horizontal="right" vertical="center"/>
    </xf>
    <xf numFmtId="0" fontId="0" fillId="6" borderId="1" xfId="0" applyFill="1" applyBorder="1"/>
    <xf numFmtId="0" fontId="15" fillId="2" borderId="1" xfId="0" applyFont="1" applyFill="1" applyBorder="1" applyAlignment="1">
      <alignment horizontal="center" vertical="center" wrapText="1"/>
    </xf>
    <xf numFmtId="165" fontId="13" fillId="4" borderId="1" xfId="0" applyNumberFormat="1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>
      <alignment horizontal="right" vertical="center"/>
    </xf>
    <xf numFmtId="0" fontId="12" fillId="2" borderId="1" xfId="0" applyFont="1" applyFill="1" applyBorder="1"/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164" fontId="9" fillId="6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64" fontId="16" fillId="6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0" fillId="0" borderId="0" xfId="0" applyAlignment="1"/>
    <xf numFmtId="0" fontId="0" fillId="6" borderId="1" xfId="0" applyFill="1" applyBorder="1" applyAlignment="1"/>
    <xf numFmtId="0" fontId="0" fillId="0" borderId="2" xfId="0" applyBorder="1" applyAlignment="1"/>
    <xf numFmtId="0" fontId="11" fillId="0" borderId="0" xfId="0" applyFont="1" applyAlignment="1"/>
    <xf numFmtId="0" fontId="0" fillId="2" borderId="1" xfId="0" applyFill="1" applyBorder="1" applyAlignment="1"/>
    <xf numFmtId="0" fontId="0" fillId="0" borderId="1" xfId="0" applyBorder="1" applyAlignment="1"/>
  </cellXfs>
  <cellStyles count="1">
    <cellStyle name="Normal" xfId="0" builtinId="0"/>
  </cellStyles>
  <dxfs count="5">
    <dxf>
      <font>
        <b/>
        <sz val="10"/>
        <color rgb="FFC0562A"/>
        <name val="Arial"/>
      </font>
    </dxf>
    <dxf>
      <font>
        <b/>
        <sz val="10"/>
        <color rgb="FF2F5F3A"/>
        <name val="Arial"/>
      </font>
      <fill>
        <patternFill patternType="solid">
          <fgColor rgb="FFE3EFE3"/>
        </patternFill>
      </fill>
    </dxf>
    <dxf>
      <font>
        <b/>
        <sz val="10"/>
        <color rgb="FF8A4A12"/>
        <name val="Arial"/>
      </font>
      <fill>
        <patternFill patternType="solid">
          <fgColor rgb="FFFBE3CE"/>
        </patternFill>
      </fill>
    </dxf>
    <dxf>
      <font>
        <b/>
        <sz val="10"/>
        <color rgb="FFFFFFFF"/>
        <name val="Arial"/>
      </font>
      <fill>
        <patternFill patternType="solid">
          <fgColor rgb="FFC0562A"/>
        </patternFill>
      </fill>
    </dxf>
    <dxf>
      <font>
        <b/>
        <sz val="10"/>
        <color rgb="FFC0562A"/>
        <name val="Arial"/>
      </font>
      <fill>
        <patternFill patternType="solid">
          <fgColor rgb="FFF7E4D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Caixa: pago x déficit por prioridade</a:t>
            </a:r>
          </a:p>
        </c:rich>
      </c:tx>
      <c:overlay val="1"/>
    </c:title>
    <c:autoTitleDeleted val="0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Painel!B8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rgbClr val="33343A"/>
            </a:solidFill>
            <a:ln>
              <a:prstDash val="solid"/>
            </a:ln>
          </c:spPr>
          <c:invertIfNegative val="1"/>
          <c:cat>
            <c:strRef>
              <c:f>Painel!$A$9:$A$13</c:f>
              <c:strCache>
                <c:ptCount val="5"/>
                <c:pt idx="0">
                  <c:v>1 Funcionários</c:v>
                </c:pt>
                <c:pt idx="1">
                  <c:v>2 Ferramentas</c:v>
                </c:pt>
                <c:pt idx="2">
                  <c:v>3 Parceiros</c:v>
                </c:pt>
                <c:pt idx="3">
                  <c:v>4 Bancos</c:v>
                </c:pt>
                <c:pt idx="4">
                  <c:v>5 Impostos</c:v>
                </c:pt>
              </c:strCache>
            </c:strRef>
          </c:cat>
          <c:val>
            <c:numRef>
              <c:f>Painel!$B$9:$B$13</c:f>
              <c:numCache>
                <c:formatCode>"R$"\ #,##0.00</c:formatCode>
                <c:ptCount val="5"/>
                <c:pt idx="0">
                  <c:v>9000</c:v>
                </c:pt>
                <c:pt idx="1">
                  <c:v>7900</c:v>
                </c:pt>
                <c:pt idx="2">
                  <c:v>800</c:v>
                </c:pt>
                <c:pt idx="3">
                  <c:v>300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B24-4334-BD22-ED1E5FA2C01C}"/>
            </c:ext>
          </c:extLst>
        </c:ser>
        <c:ser>
          <c:idx val="1"/>
          <c:order val="1"/>
          <c:tx>
            <c:strRef>
              <c:f>Painel!C8</c:f>
              <c:strCache>
                <c:ptCount val="1"/>
                <c:pt idx="0">
                  <c:v>Déficit</c:v>
                </c:pt>
              </c:strCache>
            </c:strRef>
          </c:tx>
          <c:spPr>
            <a:solidFill>
              <a:srgbClr val="C0562A"/>
            </a:solidFill>
            <a:ln>
              <a:prstDash val="solid"/>
            </a:ln>
          </c:spPr>
          <c:invertIfNegative val="1"/>
          <c:cat>
            <c:strRef>
              <c:f>Painel!$A$9:$A$13</c:f>
              <c:strCache>
                <c:ptCount val="5"/>
                <c:pt idx="0">
                  <c:v>1 Funcionários</c:v>
                </c:pt>
                <c:pt idx="1">
                  <c:v>2 Ferramentas</c:v>
                </c:pt>
                <c:pt idx="2">
                  <c:v>3 Parceiros</c:v>
                </c:pt>
                <c:pt idx="3">
                  <c:v>4 Bancos</c:v>
                </c:pt>
                <c:pt idx="4">
                  <c:v>5 Impostos</c:v>
                </c:pt>
              </c:strCache>
            </c:strRef>
          </c:cat>
          <c:val>
            <c:numRef>
              <c:f>Painel!$C$9:$C$13</c:f>
              <c:numCache>
                <c:formatCode>"R$"\ 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7200</c:v>
                </c:pt>
                <c:pt idx="4">
                  <c:v>3000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2B24-4334-BD22-ED1E5FA2C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numFmt formatCode="&quot;R$&quot;\ #,##0" sourceLinked="0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Dívida por tipo</a:t>
            </a:r>
          </a:p>
        </c:rich>
      </c:tx>
      <c:overlay val="1"/>
    </c:title>
    <c:autoTitleDeleted val="0"/>
    <c:plotArea>
      <c:layout/>
      <c:pieChart>
        <c:varyColors val="1"/>
        <c:ser>
          <c:idx val="0"/>
          <c:order val="0"/>
          <c:tx>
            <c:strRef>
              <c:f>Painel!F8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prstDash val="solid"/>
            </a:ln>
          </c:spPr>
          <c:dPt>
            <c:idx val="0"/>
            <c:bubble3D val="0"/>
            <c:spPr>
              <a:solidFill>
                <a:srgbClr val="C0562A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357-4805-A6C1-DE169F73B4C7}"/>
              </c:ext>
            </c:extLst>
          </c:dPt>
          <c:dPt>
            <c:idx val="1"/>
            <c:bubble3D val="0"/>
            <c:spPr>
              <a:solidFill>
                <a:srgbClr val="E07B3E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357-4805-A6C1-DE169F73B4C7}"/>
              </c:ext>
            </c:extLst>
          </c:dPt>
          <c:dPt>
            <c:idx val="2"/>
            <c:bubble3D val="0"/>
            <c:spPr>
              <a:solidFill>
                <a:srgbClr val="F26522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357-4805-A6C1-DE169F73B4C7}"/>
              </c:ext>
            </c:extLst>
          </c:dPt>
          <c:dPt>
            <c:idx val="3"/>
            <c:bubble3D val="0"/>
            <c:spPr>
              <a:solidFill>
                <a:srgbClr val="7E7F89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357-4805-A6C1-DE169F73B4C7}"/>
              </c:ext>
            </c:extLst>
          </c:dPt>
          <c:dPt>
            <c:idx val="4"/>
            <c:bubble3D val="0"/>
            <c:spPr>
              <a:solidFill>
                <a:srgbClr val="33343A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357-4805-A6C1-DE169F73B4C7}"/>
              </c:ext>
            </c:extLst>
          </c:dPt>
          <c:dPt>
            <c:idx val="5"/>
            <c:bubble3D val="0"/>
            <c:spPr>
              <a:solidFill>
                <a:srgbClr val="B8A99A"/>
              </a:solidFill>
              <a:ln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4357-4805-A6C1-DE169F73B4C7}"/>
              </c:ext>
            </c:extLst>
          </c:dPt>
          <c:cat>
            <c:strRef>
              <c:f>Painel!$E$9:$E$14</c:f>
              <c:strCache>
                <c:ptCount val="6"/>
                <c:pt idx="0">
                  <c:v>Cartão de crédito</c:v>
                </c:pt>
                <c:pt idx="1">
                  <c:v>Cheque especial</c:v>
                </c:pt>
                <c:pt idx="2">
                  <c:v>Empréstimo bancário</c:v>
                </c:pt>
                <c:pt idx="3">
                  <c:v>Fornecedor</c:v>
                </c:pt>
                <c:pt idx="4">
                  <c:v>Imposto/Tributo</c:v>
                </c:pt>
                <c:pt idx="5">
                  <c:v>Outro</c:v>
                </c:pt>
              </c:strCache>
            </c:strRef>
          </c:cat>
          <c:val>
            <c:numRef>
              <c:f>Painel!$F$9:$F$14</c:f>
              <c:numCache>
                <c:formatCode>"R$"\ #,##0.00</c:formatCode>
                <c:ptCount val="6"/>
                <c:pt idx="0">
                  <c:v>8000</c:v>
                </c:pt>
                <c:pt idx="1">
                  <c:v>5000</c:v>
                </c:pt>
                <c:pt idx="2">
                  <c:v>20000</c:v>
                </c:pt>
                <c:pt idx="3">
                  <c:v>6000</c:v>
                </c:pt>
                <c:pt idx="4">
                  <c:v>9000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357-4805-A6C1-DE169F73B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15</xdr:row>
      <xdr:rowOff>28575</xdr:rowOff>
    </xdr:from>
    <xdr:ext cx="46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533400</xdr:colOff>
      <xdr:row>15</xdr:row>
      <xdr:rowOff>28575</xdr:rowOff>
    </xdr:from>
    <xdr:ext cx="468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  <a:ext uri="{147F2762-F138-4A5C-976F-8EAC2B608ADB}">
              <a16:predDERef xmlns:a16="http://schemas.microsoft.com/office/drawing/2014/main" pre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0"/>
  <sheetViews>
    <sheetView showGridLines="0" topLeftCell="A4" workbookViewId="0">
      <selection activeCell="E33" sqref="E33"/>
    </sheetView>
  </sheetViews>
  <sheetFormatPr defaultRowHeight="15"/>
  <cols>
    <col min="1" max="1" width="2" customWidth="1"/>
    <col min="2" max="2" width="22" customWidth="1"/>
    <col min="3" max="7" width="16" customWidth="1"/>
  </cols>
  <sheetData>
    <row r="2" spans="2:7">
      <c r="B2" s="24" t="s">
        <v>0</v>
      </c>
      <c r="C2" s="50"/>
      <c r="D2" s="50"/>
      <c r="E2" s="50"/>
      <c r="F2" s="50"/>
      <c r="G2" s="50"/>
    </row>
    <row r="3" spans="2:7">
      <c r="B3" s="30" t="s">
        <v>1</v>
      </c>
      <c r="C3" s="50"/>
      <c r="D3" s="50"/>
      <c r="E3" s="50"/>
      <c r="F3" s="50"/>
      <c r="G3" s="50"/>
    </row>
    <row r="4" spans="2:7" ht="27.75" customHeight="1">
      <c r="B4" s="50"/>
      <c r="C4" s="50"/>
      <c r="D4" s="50"/>
      <c r="E4" s="50"/>
      <c r="F4" s="50"/>
      <c r="G4" s="50"/>
    </row>
    <row r="5" spans="2:7">
      <c r="B5" s="31" t="s">
        <v>2</v>
      </c>
      <c r="C5" s="50"/>
      <c r="D5" s="50"/>
      <c r="E5" s="50"/>
      <c r="F5" s="50"/>
      <c r="G5" s="50"/>
    </row>
    <row r="7" spans="2:7">
      <c r="B7" s="27" t="s">
        <v>3</v>
      </c>
      <c r="C7" s="50"/>
      <c r="D7" s="50"/>
      <c r="E7" s="50"/>
      <c r="F7" s="50"/>
      <c r="G7" s="50"/>
    </row>
    <row r="8" spans="2:7" ht="30" customHeight="1">
      <c r="B8" s="28" t="s">
        <v>4</v>
      </c>
      <c r="C8" s="50"/>
      <c r="D8" s="50"/>
      <c r="E8" s="50"/>
      <c r="F8" s="50"/>
      <c r="G8" s="50"/>
    </row>
    <row r="9" spans="2:7" ht="30" customHeight="1">
      <c r="B9" s="28" t="s">
        <v>5</v>
      </c>
      <c r="C9" s="50"/>
      <c r="D9" s="50"/>
      <c r="E9" s="50"/>
      <c r="F9" s="50"/>
      <c r="G9" s="50"/>
    </row>
    <row r="10" spans="2:7" ht="30" customHeight="1">
      <c r="B10" s="28" t="s">
        <v>6</v>
      </c>
      <c r="C10" s="50"/>
      <c r="D10" s="50"/>
      <c r="E10" s="50"/>
      <c r="F10" s="50"/>
      <c r="G10" s="50"/>
    </row>
    <row r="11" spans="2:7" ht="30" customHeight="1">
      <c r="B11" s="28" t="s">
        <v>7</v>
      </c>
      <c r="C11" s="50"/>
      <c r="D11" s="50"/>
      <c r="E11" s="50"/>
      <c r="F11" s="50"/>
      <c r="G11" s="50"/>
    </row>
    <row r="12" spans="2:7" ht="30" customHeight="1">
      <c r="B12" s="28" t="s">
        <v>8</v>
      </c>
      <c r="C12" s="50"/>
      <c r="D12" s="50"/>
      <c r="E12" s="50"/>
      <c r="F12" s="50"/>
      <c r="G12" s="50"/>
    </row>
    <row r="14" spans="2:7">
      <c r="B14" s="27" t="s">
        <v>9</v>
      </c>
      <c r="C14" s="50"/>
      <c r="D14" s="50"/>
      <c r="E14" s="50"/>
      <c r="F14" s="50"/>
      <c r="G14" s="50"/>
    </row>
    <row r="15" spans="2:7" ht="26.1" customHeight="1">
      <c r="B15" s="1" t="s">
        <v>10</v>
      </c>
      <c r="C15" s="26" t="s">
        <v>11</v>
      </c>
      <c r="D15" s="25" t="s">
        <v>12</v>
      </c>
      <c r="E15" s="50"/>
      <c r="F15" s="50"/>
      <c r="G15" s="50"/>
    </row>
    <row r="16" spans="2:7" ht="26.1" customHeight="1">
      <c r="B16" s="2" t="s">
        <v>13</v>
      </c>
      <c r="C16" s="26" t="s">
        <v>14</v>
      </c>
      <c r="D16" s="25" t="s">
        <v>15</v>
      </c>
      <c r="E16" s="50"/>
      <c r="F16" s="50"/>
      <c r="G16" s="50"/>
    </row>
    <row r="17" spans="2:7" ht="26.1" customHeight="1">
      <c r="B17" s="2" t="s">
        <v>16</v>
      </c>
      <c r="C17" s="26" t="s">
        <v>17</v>
      </c>
      <c r="D17" s="25" t="s">
        <v>18</v>
      </c>
      <c r="E17" s="50"/>
      <c r="F17" s="50"/>
      <c r="G17" s="50"/>
    </row>
    <row r="18" spans="2:7" ht="26.1" customHeight="1">
      <c r="B18" s="2" t="s">
        <v>19</v>
      </c>
      <c r="C18" s="26" t="s">
        <v>20</v>
      </c>
      <c r="D18" s="25" t="s">
        <v>21</v>
      </c>
      <c r="E18" s="50"/>
      <c r="F18" s="50"/>
      <c r="G18" s="50"/>
    </row>
    <row r="19" spans="2:7" ht="26.1" customHeight="1">
      <c r="B19" s="2" t="s">
        <v>22</v>
      </c>
      <c r="C19" s="26" t="s">
        <v>23</v>
      </c>
      <c r="D19" s="25" t="s">
        <v>24</v>
      </c>
      <c r="E19" s="50"/>
      <c r="F19" s="50"/>
      <c r="G19" s="50"/>
    </row>
    <row r="21" spans="2:7">
      <c r="B21" s="27" t="s">
        <v>25</v>
      </c>
      <c r="C21" s="50"/>
      <c r="D21" s="50"/>
      <c r="E21" s="50"/>
      <c r="F21" s="50"/>
      <c r="G21" s="50"/>
    </row>
    <row r="22" spans="2:7">
      <c r="B22" s="3" t="s">
        <v>26</v>
      </c>
      <c r="C22" s="28" t="s">
        <v>27</v>
      </c>
      <c r="D22" s="50"/>
      <c r="E22" s="50"/>
      <c r="F22" s="50"/>
      <c r="G22" s="50"/>
    </row>
    <row r="23" spans="2:7">
      <c r="B23" s="4" t="s">
        <v>26</v>
      </c>
      <c r="C23" s="28" t="s">
        <v>28</v>
      </c>
      <c r="D23" s="50"/>
      <c r="E23" s="50"/>
      <c r="F23" s="50"/>
      <c r="G23" s="50"/>
    </row>
    <row r="25" spans="2:7">
      <c r="B25" s="27" t="s">
        <v>29</v>
      </c>
      <c r="C25" s="50"/>
      <c r="D25" s="50"/>
      <c r="E25" s="50"/>
      <c r="F25" s="50"/>
      <c r="G25" s="50"/>
    </row>
    <row r="26" spans="2:7">
      <c r="B26" s="32" t="s">
        <v>30</v>
      </c>
      <c r="C26" s="50"/>
      <c r="D26" s="50"/>
      <c r="E26" s="50"/>
      <c r="F26" s="50"/>
      <c r="G26" s="50"/>
    </row>
    <row r="27" spans="2:7">
      <c r="B27" s="50"/>
      <c r="C27" s="50"/>
      <c r="D27" s="50"/>
      <c r="E27" s="50"/>
      <c r="F27" s="50"/>
      <c r="G27" s="50"/>
    </row>
    <row r="28" spans="2:7" ht="36.75" customHeight="1">
      <c r="B28" s="50"/>
      <c r="C28" s="50"/>
      <c r="D28" s="50"/>
      <c r="E28" s="50"/>
      <c r="F28" s="50"/>
      <c r="G28" s="50"/>
    </row>
    <row r="29" spans="2:7" ht="36.75" customHeight="1"/>
    <row r="30" spans="2:7">
      <c r="B30" s="29" t="s">
        <v>31</v>
      </c>
      <c r="C30" s="50"/>
      <c r="D30" s="50"/>
      <c r="E30" s="50"/>
      <c r="F30" s="50"/>
      <c r="G30" s="50"/>
    </row>
  </sheetData>
  <mergeCells count="26">
    <mergeCell ref="C22:G22"/>
    <mergeCell ref="B30:G30"/>
    <mergeCell ref="B3:G4"/>
    <mergeCell ref="B5:G5"/>
    <mergeCell ref="C16"/>
    <mergeCell ref="C23:G23"/>
    <mergeCell ref="B26:G28"/>
    <mergeCell ref="B7:G7"/>
    <mergeCell ref="B25:G25"/>
    <mergeCell ref="D17:G17"/>
    <mergeCell ref="D16:G16"/>
    <mergeCell ref="B12:G12"/>
    <mergeCell ref="B21:G21"/>
    <mergeCell ref="B11:G11"/>
    <mergeCell ref="C19"/>
    <mergeCell ref="B10:G10"/>
    <mergeCell ref="C18"/>
    <mergeCell ref="B9:G9"/>
    <mergeCell ref="C15"/>
    <mergeCell ref="D19:G19"/>
    <mergeCell ref="B2:G2"/>
    <mergeCell ref="D18:G18"/>
    <mergeCell ref="C17"/>
    <mergeCell ref="B14:G14"/>
    <mergeCell ref="B8:G8"/>
    <mergeCell ref="D15:G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showGridLines="0" workbookViewId="0">
      <pane ySplit="2" topLeftCell="A3" activePane="bottomLeft" state="frozen"/>
      <selection pane="bottomLeft" activeCell="F22" sqref="F22"/>
    </sheetView>
  </sheetViews>
  <sheetFormatPr defaultRowHeight="15"/>
  <cols>
    <col min="1" max="1" width="30" customWidth="1"/>
    <col min="2" max="2" width="16" customWidth="1"/>
    <col min="3" max="3" width="15" customWidth="1"/>
    <col min="4" max="4" width="3" customWidth="1"/>
    <col min="5" max="5" width="11" customWidth="1"/>
    <col min="6" max="6" width="24" customWidth="1"/>
    <col min="7" max="7" width="15" customWidth="1"/>
    <col min="8" max="8" width="16" customWidth="1"/>
    <col min="9" max="10" width="15" customWidth="1"/>
    <col min="11" max="11" width="16" customWidth="1"/>
  </cols>
  <sheetData>
    <row r="1" spans="1:11" ht="26.1" customHeight="1">
      <c r="A1" s="33" t="s">
        <v>32</v>
      </c>
      <c r="B1" s="50"/>
      <c r="C1" s="50"/>
      <c r="D1" s="50"/>
      <c r="E1" s="50"/>
      <c r="F1" s="50"/>
      <c r="G1" s="50"/>
      <c r="H1" s="50"/>
      <c r="I1" s="50"/>
      <c r="J1" s="50"/>
    </row>
    <row r="2" spans="1:11">
      <c r="A2" s="36" t="s">
        <v>33</v>
      </c>
      <c r="B2" s="50"/>
      <c r="C2" s="50"/>
      <c r="D2" s="50"/>
      <c r="E2" s="50"/>
      <c r="F2" s="50"/>
      <c r="G2" s="50"/>
      <c r="H2" s="50"/>
      <c r="I2" s="50"/>
      <c r="J2" s="50"/>
    </row>
    <row r="4" spans="1:11">
      <c r="A4" s="6" t="s">
        <v>34</v>
      </c>
      <c r="C4" s="7">
        <v>18000</v>
      </c>
      <c r="E4" s="37" t="s">
        <v>35</v>
      </c>
      <c r="F4" s="50"/>
      <c r="G4" s="50"/>
      <c r="H4" s="50"/>
      <c r="I4" s="50"/>
      <c r="J4" s="50"/>
    </row>
    <row r="6" spans="1:11" ht="30" customHeight="1">
      <c r="A6" s="8" t="s">
        <v>36</v>
      </c>
      <c r="B6" s="8" t="s">
        <v>37</v>
      </c>
      <c r="C6" s="8" t="s">
        <v>38</v>
      </c>
      <c r="E6" s="8" t="s">
        <v>39</v>
      </c>
      <c r="F6" s="8" t="s">
        <v>40</v>
      </c>
      <c r="G6" s="8" t="s">
        <v>41</v>
      </c>
      <c r="H6" s="8" t="s">
        <v>42</v>
      </c>
      <c r="I6" s="8" t="s">
        <v>43</v>
      </c>
      <c r="J6" s="8" t="s">
        <v>44</v>
      </c>
      <c r="K6" s="8" t="s">
        <v>45</v>
      </c>
    </row>
    <row r="7" spans="1:11">
      <c r="A7" s="9" t="s">
        <v>46</v>
      </c>
      <c r="B7" s="10">
        <v>1</v>
      </c>
      <c r="C7" s="11">
        <v>9000</v>
      </c>
      <c r="E7" s="12">
        <v>1</v>
      </c>
      <c r="F7" s="13" t="s">
        <v>11</v>
      </c>
      <c r="G7" s="14">
        <f>SUMIFS($C$7:$C$39,$B$7:$B$39,E7)</f>
        <v>9000</v>
      </c>
      <c r="H7" s="14">
        <f>$C$4</f>
        <v>18000</v>
      </c>
      <c r="I7" s="14">
        <f>MIN(G7,H7)</f>
        <v>9000</v>
      </c>
      <c r="J7" s="14">
        <f>G7-I7</f>
        <v>0</v>
      </c>
      <c r="K7" s="15" t="str">
        <f>IF(G7=0,"Sem contas",IF(J7=0,"Coberto",IF(I7=0,"Não coberto","Parcial")))</f>
        <v>Coberto</v>
      </c>
    </row>
    <row r="8" spans="1:11">
      <c r="A8" s="9" t="s">
        <v>47</v>
      </c>
      <c r="B8" s="10">
        <v>2</v>
      </c>
      <c r="C8" s="11">
        <v>1200</v>
      </c>
      <c r="E8" s="8">
        <v>2</v>
      </c>
      <c r="F8" s="13" t="s">
        <v>14</v>
      </c>
      <c r="G8" s="14">
        <f>SUMIFS($C$7:$C$39,$B$7:$B$39,E8)</f>
        <v>7900</v>
      </c>
      <c r="H8" s="14">
        <f>H7-I7</f>
        <v>9000</v>
      </c>
      <c r="I8" s="14">
        <f>MIN(G8,H8)</f>
        <v>7900</v>
      </c>
      <c r="J8" s="14">
        <f>G8-I8</f>
        <v>0</v>
      </c>
      <c r="K8" s="15" t="str">
        <f>IF(G8=0,"Sem contas",IF(J8=0,"Coberto",IF(I8=0,"Não coberto","Parcial")))</f>
        <v>Coberto</v>
      </c>
    </row>
    <row r="9" spans="1:11">
      <c r="A9" s="9" t="s">
        <v>48</v>
      </c>
      <c r="B9" s="10">
        <v>2</v>
      </c>
      <c r="C9" s="11">
        <v>300</v>
      </c>
      <c r="E9" s="8">
        <v>3</v>
      </c>
      <c r="F9" s="13" t="s">
        <v>17</v>
      </c>
      <c r="G9" s="14">
        <f>SUMIFS($C$7:$C$39,$B$7:$B$39,E9)</f>
        <v>800</v>
      </c>
      <c r="H9" s="14">
        <f>H8-I8</f>
        <v>1100</v>
      </c>
      <c r="I9" s="14">
        <f>MIN(G9,H9)</f>
        <v>800</v>
      </c>
      <c r="J9" s="14">
        <f>G9-I9</f>
        <v>0</v>
      </c>
      <c r="K9" s="15" t="str">
        <f>IF(G9=0,"Sem contas",IF(J9=0,"Coberto",IF(I9=0,"Não coberto","Parcial")))</f>
        <v>Coberto</v>
      </c>
    </row>
    <row r="10" spans="1:11">
      <c r="A10" s="9" t="s">
        <v>49</v>
      </c>
      <c r="B10" s="10">
        <v>2</v>
      </c>
      <c r="C10" s="11">
        <v>400</v>
      </c>
      <c r="E10" s="8">
        <v>4</v>
      </c>
      <c r="F10" s="13" t="s">
        <v>20</v>
      </c>
      <c r="G10" s="14">
        <f>SUMIFS($C$7:$C$39,$B$7:$B$39,E10)</f>
        <v>7500</v>
      </c>
      <c r="H10" s="14">
        <f>H9-I9</f>
        <v>300</v>
      </c>
      <c r="I10" s="14">
        <f>MIN(G10,H10)</f>
        <v>300</v>
      </c>
      <c r="J10" s="14">
        <f>G10-I10</f>
        <v>7200</v>
      </c>
      <c r="K10" s="15" t="str">
        <f>IF(G10=0,"Sem contas",IF(J10=0,"Coberto",IF(I10=0,"Não coberto","Parcial")))</f>
        <v>Parcial</v>
      </c>
    </row>
    <row r="11" spans="1:11">
      <c r="A11" s="9" t="s">
        <v>50</v>
      </c>
      <c r="B11" s="10">
        <v>2</v>
      </c>
      <c r="C11" s="11">
        <v>6000</v>
      </c>
      <c r="E11" s="8">
        <v>5</v>
      </c>
      <c r="F11" s="13" t="s">
        <v>23</v>
      </c>
      <c r="G11" s="14">
        <f>SUMIFS($C$7:$C$39,$B$7:$B$39,E11)</f>
        <v>3000</v>
      </c>
      <c r="H11" s="14">
        <f>H10-I10</f>
        <v>0</v>
      </c>
      <c r="I11" s="14">
        <f>MIN(G11,H11)</f>
        <v>0</v>
      </c>
      <c r="J11" s="14">
        <f>G11-I11</f>
        <v>3000</v>
      </c>
      <c r="K11" s="15" t="str">
        <f>IF(G11=0,"Sem contas",IF(J11=0,"Coberto",IF(I11=0,"Não coberto","Parcial")))</f>
        <v>Não coberto</v>
      </c>
    </row>
    <row r="12" spans="1:11">
      <c r="A12" s="9" t="s">
        <v>51</v>
      </c>
      <c r="B12" s="10">
        <v>3</v>
      </c>
      <c r="C12" s="11">
        <v>800</v>
      </c>
      <c r="E12" s="16"/>
      <c r="F12" s="17" t="s">
        <v>52</v>
      </c>
      <c r="G12" s="18">
        <f>SUM(G7:G11)</f>
        <v>28200</v>
      </c>
      <c r="H12" s="19"/>
      <c r="I12" s="18">
        <f>SUM(I7:I11)</f>
        <v>18000</v>
      </c>
      <c r="J12" s="18">
        <f>SUM(J7:J11)</f>
        <v>10200</v>
      </c>
    </row>
    <row r="13" spans="1:11">
      <c r="A13" s="9" t="s">
        <v>53</v>
      </c>
      <c r="B13" s="10">
        <v>4</v>
      </c>
      <c r="C13" s="11">
        <v>4500</v>
      </c>
    </row>
    <row r="14" spans="1:11">
      <c r="A14" s="9" t="s">
        <v>54</v>
      </c>
      <c r="B14" s="10">
        <v>4</v>
      </c>
      <c r="C14" s="11">
        <v>3000</v>
      </c>
      <c r="F14" s="34" t="s">
        <v>55</v>
      </c>
      <c r="G14" s="51"/>
      <c r="H14" s="51"/>
      <c r="I14" s="35">
        <f>SUM(C7:C39)</f>
        <v>28200</v>
      </c>
      <c r="J14" s="51"/>
    </row>
    <row r="15" spans="1:11">
      <c r="A15" s="9" t="s">
        <v>56</v>
      </c>
      <c r="B15" s="10">
        <v>5</v>
      </c>
      <c r="C15" s="11">
        <v>3000</v>
      </c>
      <c r="F15" s="34" t="s">
        <v>57</v>
      </c>
      <c r="G15" s="51"/>
      <c r="H15" s="51"/>
      <c r="I15" s="35">
        <f>I12</f>
        <v>18000</v>
      </c>
      <c r="J15" s="51"/>
    </row>
    <row r="16" spans="1:11">
      <c r="A16" s="9"/>
      <c r="B16" s="10"/>
      <c r="C16" s="11"/>
      <c r="F16" s="34" t="s">
        <v>58</v>
      </c>
      <c r="G16" s="51"/>
      <c r="H16" s="51"/>
      <c r="I16" s="35">
        <f>J12</f>
        <v>10200</v>
      </c>
      <c r="J16" s="51"/>
    </row>
    <row r="17" spans="1:10">
      <c r="A17" s="9"/>
      <c r="B17" s="10"/>
      <c r="C17" s="11"/>
      <c r="F17" s="34" t="s">
        <v>59</v>
      </c>
      <c r="G17" s="51"/>
      <c r="H17" s="51"/>
      <c r="I17" s="38">
        <f>IF($C$4=0,0,I12/$C$4)</f>
        <v>1</v>
      </c>
      <c r="J17" s="51"/>
    </row>
    <row r="18" spans="1:10">
      <c r="A18" s="9"/>
      <c r="B18" s="10"/>
      <c r="C18" s="11"/>
    </row>
    <row r="19" spans="1:10">
      <c r="A19" s="9"/>
      <c r="B19" s="10"/>
      <c r="C19" s="11"/>
    </row>
    <row r="20" spans="1:10">
      <c r="A20" s="9"/>
      <c r="B20" s="10"/>
      <c r="C20" s="11"/>
    </row>
    <row r="21" spans="1:10">
      <c r="A21" s="9"/>
      <c r="B21" s="10"/>
      <c r="C21" s="11"/>
    </row>
    <row r="22" spans="1:10">
      <c r="A22" s="9"/>
      <c r="B22" s="10"/>
      <c r="C22" s="11"/>
    </row>
    <row r="23" spans="1:10">
      <c r="A23" s="9"/>
      <c r="B23" s="10"/>
      <c r="C23" s="11"/>
    </row>
    <row r="24" spans="1:10">
      <c r="A24" s="9"/>
      <c r="B24" s="10"/>
      <c r="C24" s="11"/>
    </row>
    <row r="25" spans="1:10">
      <c r="A25" s="9"/>
      <c r="B25" s="10"/>
      <c r="C25" s="11"/>
    </row>
    <row r="26" spans="1:10">
      <c r="A26" s="9"/>
      <c r="B26" s="10"/>
      <c r="C26" s="11"/>
    </row>
    <row r="27" spans="1:10">
      <c r="A27" s="9"/>
      <c r="B27" s="10"/>
      <c r="C27" s="11"/>
    </row>
    <row r="28" spans="1:10">
      <c r="A28" s="9"/>
      <c r="B28" s="10"/>
      <c r="C28" s="11"/>
    </row>
    <row r="29" spans="1:10">
      <c r="A29" s="9"/>
      <c r="B29" s="10"/>
      <c r="C29" s="11"/>
    </row>
    <row r="30" spans="1:10">
      <c r="A30" s="9"/>
      <c r="B30" s="10"/>
      <c r="C30" s="11"/>
    </row>
    <row r="31" spans="1:10">
      <c r="A31" s="9"/>
      <c r="B31" s="10"/>
      <c r="C31" s="11"/>
    </row>
    <row r="32" spans="1:10">
      <c r="A32" s="9"/>
      <c r="B32" s="10"/>
      <c r="C32" s="11"/>
    </row>
    <row r="33" spans="1:3">
      <c r="A33" s="9"/>
      <c r="B33" s="10"/>
      <c r="C33" s="11"/>
    </row>
    <row r="34" spans="1:3">
      <c r="A34" s="9"/>
      <c r="B34" s="10"/>
      <c r="C34" s="11"/>
    </row>
    <row r="35" spans="1:3">
      <c r="A35" s="9"/>
      <c r="B35" s="10"/>
      <c r="C35" s="11"/>
    </row>
    <row r="36" spans="1:3">
      <c r="A36" s="9"/>
      <c r="B36" s="10"/>
      <c r="C36" s="11"/>
    </row>
    <row r="37" spans="1:3">
      <c r="A37" s="9"/>
      <c r="B37" s="10"/>
      <c r="C37" s="11"/>
    </row>
    <row r="38" spans="1:3">
      <c r="A38" s="9"/>
      <c r="B38" s="10"/>
      <c r="C38" s="11"/>
    </row>
    <row r="39" spans="1:3">
      <c r="A39" s="9"/>
      <c r="B39" s="10"/>
      <c r="C39" s="11"/>
    </row>
  </sheetData>
  <mergeCells count="11">
    <mergeCell ref="F17:H17"/>
    <mergeCell ref="I14:J14"/>
    <mergeCell ref="E4:J4"/>
    <mergeCell ref="F15:H15"/>
    <mergeCell ref="I17:J17"/>
    <mergeCell ref="A1:J1"/>
    <mergeCell ref="F16:H16"/>
    <mergeCell ref="F14:H14"/>
    <mergeCell ref="I16:J16"/>
    <mergeCell ref="I15:J15"/>
    <mergeCell ref="A2:J2"/>
  </mergeCells>
  <conditionalFormatting sqref="J7:J11">
    <cfRule type="cellIs" dxfId="4" priority="1" operator="greaterThan">
      <formula>0</formula>
    </cfRule>
  </conditionalFormatting>
  <conditionalFormatting sqref="K7:K11">
    <cfRule type="expression" dxfId="3" priority="2">
      <formula>K7="Não coberto"</formula>
    </cfRule>
    <cfRule type="expression" dxfId="2" priority="3">
      <formula>K7="Parcial"</formula>
    </cfRule>
    <cfRule type="expression" dxfId="1" priority="4">
      <formula>K7="Coberto"</formula>
    </cfRule>
  </conditionalFormatting>
  <dataValidations count="1">
    <dataValidation type="list" allowBlank="1" sqref="B7:B39" xr:uid="{00000000-0002-0000-0100-000000000000}">
      <formula1>"1,2,3,4,5"</formula1>
    </dataValidation>
  </dataValidations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3"/>
  <sheetViews>
    <sheetView showGridLines="0" workbookViewId="0">
      <selection activeCell="O25" sqref="O25"/>
    </sheetView>
  </sheetViews>
  <sheetFormatPr defaultRowHeight="15"/>
  <cols>
    <col min="1" max="1" width="2" customWidth="1"/>
    <col min="2" max="3" width="10.5703125" customWidth="1"/>
    <col min="4" max="5" width="8" customWidth="1"/>
    <col min="6" max="6" width="12.42578125" customWidth="1"/>
    <col min="7" max="7" width="11.85546875" customWidth="1"/>
    <col min="8" max="8" width="15.5703125" customWidth="1"/>
    <col min="9" max="9" width="10" customWidth="1"/>
    <col min="10" max="13" width="8" customWidth="1"/>
  </cols>
  <sheetData>
    <row r="1" spans="2:13" ht="26.1" customHeight="1">
      <c r="B1" s="33" t="s">
        <v>60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2:13" ht="24.75" customHeight="1">
      <c r="B2" s="36" t="s">
        <v>61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2:13">
      <c r="B3" s="5"/>
    </row>
    <row r="5" spans="2:13" ht="17.100000000000001" customHeight="1">
      <c r="F5" s="47" t="str">
        <f>"5  ·  IMPOSTOS"&amp;CHAR(10)&amp;IF('Priorização do Caixa'!G11=0,"(sem contas lançadas)",IF('Priorização do Caixa'!J11=0,"coberto",IF('Priorização do Caixa'!I11=0,"não coberto","parcialmente coberto")))</f>
        <v>5  ·  IMPOSTOS
não coberto</v>
      </c>
      <c r="G5" s="52"/>
      <c r="H5" s="52"/>
      <c r="I5" s="52"/>
    </row>
    <row r="6" spans="2:13" ht="17.100000000000001" customHeight="1">
      <c r="F6" s="52"/>
      <c r="G6" s="52"/>
      <c r="H6" s="52"/>
      <c r="I6" s="52"/>
    </row>
    <row r="7" spans="2:13" ht="17.100000000000001" customHeight="1">
      <c r="E7" s="46" t="str">
        <f>"4  ·  BANCOS"&amp;CHAR(10)&amp;IF('Priorização do Caixa'!G10=0,"(sem contas lançadas)",IF('Priorização do Caixa'!J10=0,"coberto",IF('Priorização do Caixa'!I10=0,"não coberto","parcialmente coberto")))</f>
        <v>4  ·  BANCOS
parcialmente coberto</v>
      </c>
      <c r="F7" s="52"/>
      <c r="G7" s="52"/>
      <c r="H7" s="52"/>
      <c r="I7" s="52"/>
      <c r="J7" s="52"/>
    </row>
    <row r="8" spans="2:13" ht="17.100000000000001" customHeight="1">
      <c r="E8" s="52"/>
      <c r="F8" s="52"/>
      <c r="G8" s="52"/>
      <c r="H8" s="52"/>
      <c r="I8" s="52"/>
      <c r="J8" s="52"/>
    </row>
    <row r="9" spans="2:13" ht="17.100000000000001" customHeight="1">
      <c r="D9" s="43" t="str">
        <f>"3  ·  PARCEIROS ESTRATÉGICOS"&amp;CHAR(10)&amp;IF('Priorização do Caixa'!G9=0,"(sem contas lançadas)",IF('Priorização do Caixa'!J9=0,"coberto",IF('Priorização do Caixa'!I9=0,"não coberto","parcialmente coberto")))</f>
        <v>3  ·  PARCEIROS ESTRATÉGICOS
coberto</v>
      </c>
      <c r="E9" s="52"/>
      <c r="F9" s="52"/>
      <c r="G9" s="52"/>
      <c r="H9" s="52"/>
      <c r="I9" s="52"/>
      <c r="J9" s="52"/>
      <c r="K9" s="52"/>
    </row>
    <row r="10" spans="2:13" ht="17.100000000000001" customHeight="1">
      <c r="D10" s="52"/>
      <c r="E10" s="52"/>
      <c r="F10" s="52"/>
      <c r="G10" s="52"/>
      <c r="H10" s="52"/>
      <c r="I10" s="52"/>
      <c r="J10" s="52"/>
      <c r="K10" s="52"/>
    </row>
    <row r="11" spans="2:13" ht="17.100000000000001" customHeight="1">
      <c r="C11" s="42" t="str">
        <f>"2  ·  FERRAMENTAS FUNDAMENTAIS"&amp;CHAR(10)&amp;IF('Priorização do Caixa'!G8=0,"(sem contas lançadas)",IF('Priorização do Caixa'!J8=0,"coberto",IF('Priorização do Caixa'!I8=0,"não coberto","parcialmente coberto")))</f>
        <v>2  ·  FERRAMENTAS FUNDAMENTAIS
coberto</v>
      </c>
      <c r="D11" s="52"/>
      <c r="E11" s="52"/>
      <c r="F11" s="52"/>
      <c r="G11" s="52"/>
      <c r="H11" s="52"/>
      <c r="I11" s="52"/>
      <c r="J11" s="52"/>
      <c r="K11" s="52"/>
      <c r="L11" s="52"/>
    </row>
    <row r="12" spans="2:13" ht="17.100000000000001" customHeight="1"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2:13" ht="17.100000000000001" customHeight="1">
      <c r="B13" s="45" t="str">
        <f>"1  ·  FUNCIONÁRIOS"&amp;CHAR(10)&amp;IF('Priorização do Caixa'!G7=0,"(sem contas lançadas)",IF('Priorização do Caixa'!J7=0,"coberto",IF('Priorização do Caixa'!I7=0,"não coberto","parcialmente coberto")))</f>
        <v>1  ·  FUNCIONÁRIOS
coberto</v>
      </c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</row>
    <row r="14" spans="2:13" ht="17.100000000000001" customHeight="1"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</row>
    <row r="15" spans="2:13">
      <c r="B15" s="40" t="s">
        <v>62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</row>
    <row r="17" spans="2:7">
      <c r="B17" s="53" t="s">
        <v>63</v>
      </c>
      <c r="C17" s="50"/>
      <c r="D17" s="50"/>
      <c r="E17" s="50"/>
      <c r="F17" s="50"/>
      <c r="G17" s="50"/>
    </row>
    <row r="18" spans="2:7">
      <c r="B18" s="44" t="s">
        <v>64</v>
      </c>
      <c r="C18" s="54"/>
      <c r="D18" s="44" t="s">
        <v>43</v>
      </c>
      <c r="E18" s="54"/>
      <c r="F18" s="44" t="s">
        <v>65</v>
      </c>
      <c r="G18" s="54"/>
    </row>
    <row r="19" spans="2:7">
      <c r="B19" s="41" t="s">
        <v>66</v>
      </c>
      <c r="C19" s="55"/>
      <c r="D19" s="39">
        <f>'Priorização do Caixa'!I7</f>
        <v>9000</v>
      </c>
      <c r="E19" s="55"/>
      <c r="F19" s="39">
        <f>'Priorização do Caixa'!J7</f>
        <v>0</v>
      </c>
      <c r="G19" s="55"/>
    </row>
    <row r="20" spans="2:7">
      <c r="B20" s="41" t="s">
        <v>67</v>
      </c>
      <c r="C20" s="55"/>
      <c r="D20" s="39">
        <f>'Priorização do Caixa'!I8</f>
        <v>7900</v>
      </c>
      <c r="E20" s="55"/>
      <c r="F20" s="39">
        <f>'Priorização do Caixa'!J8</f>
        <v>0</v>
      </c>
      <c r="G20" s="55"/>
    </row>
    <row r="21" spans="2:7">
      <c r="B21" s="41" t="s">
        <v>68</v>
      </c>
      <c r="C21" s="55"/>
      <c r="D21" s="39">
        <f>'Priorização do Caixa'!I9</f>
        <v>800</v>
      </c>
      <c r="E21" s="55"/>
      <c r="F21" s="39">
        <f>'Priorização do Caixa'!J9</f>
        <v>0</v>
      </c>
      <c r="G21" s="55"/>
    </row>
    <row r="22" spans="2:7">
      <c r="B22" s="41" t="s">
        <v>69</v>
      </c>
      <c r="C22" s="55"/>
      <c r="D22" s="39">
        <f>'Priorização do Caixa'!I10</f>
        <v>300</v>
      </c>
      <c r="E22" s="55"/>
      <c r="F22" s="39">
        <f>'Priorização do Caixa'!J10</f>
        <v>7200</v>
      </c>
      <c r="G22" s="55"/>
    </row>
    <row r="23" spans="2:7">
      <c r="B23" s="41" t="s">
        <v>70</v>
      </c>
      <c r="C23" s="55"/>
      <c r="D23" s="39">
        <f>'Priorização do Caixa'!I11</f>
        <v>0</v>
      </c>
      <c r="E23" s="55"/>
      <c r="F23" s="39">
        <f>'Priorização do Caixa'!J11</f>
        <v>3000</v>
      </c>
      <c r="G23" s="55"/>
    </row>
  </sheetData>
  <mergeCells count="27">
    <mergeCell ref="F23:G23"/>
    <mergeCell ref="D19:E19"/>
    <mergeCell ref="E7:J8"/>
    <mergeCell ref="B17:G17"/>
    <mergeCell ref="B21:C21"/>
    <mergeCell ref="B23:C23"/>
    <mergeCell ref="D23:E23"/>
    <mergeCell ref="B1:M1"/>
    <mergeCell ref="B19:C19"/>
    <mergeCell ref="C11:L12"/>
    <mergeCell ref="D22:E22"/>
    <mergeCell ref="F22:G22"/>
    <mergeCell ref="B22:C22"/>
    <mergeCell ref="D9:K10"/>
    <mergeCell ref="F21:G21"/>
    <mergeCell ref="F19:G19"/>
    <mergeCell ref="B18:C18"/>
    <mergeCell ref="D18:E18"/>
    <mergeCell ref="F18:G18"/>
    <mergeCell ref="B13:M14"/>
    <mergeCell ref="B20:C20"/>
    <mergeCell ref="D21:E21"/>
    <mergeCell ref="B2:M2"/>
    <mergeCell ref="D20:E20"/>
    <mergeCell ref="F20:G20"/>
    <mergeCell ref="B15:M15"/>
    <mergeCell ref="F5:I6"/>
  </mergeCells>
  <conditionalFormatting sqref="F19:F23">
    <cfRule type="cellIs" dxfId="0" priority="1" operator="greaterThan">
      <formula>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4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26" customWidth="1"/>
    <col min="2" max="2" width="20" customWidth="1"/>
    <col min="3" max="3" width="15" customWidth="1"/>
    <col min="4" max="4" width="13" customWidth="1"/>
    <col min="5" max="5" width="11" customWidth="1"/>
    <col min="6" max="6" width="18" customWidth="1"/>
    <col min="7" max="7" width="16" customWidth="1"/>
    <col min="8" max="8" width="15" customWidth="1"/>
    <col min="9" max="9" width="26" customWidth="1"/>
  </cols>
  <sheetData>
    <row r="1" spans="1:9" ht="26.1" customHeight="1">
      <c r="A1" s="33" t="s">
        <v>71</v>
      </c>
      <c r="B1" s="50"/>
      <c r="C1" s="50"/>
      <c r="D1" s="50"/>
      <c r="E1" s="50"/>
      <c r="F1" s="50"/>
      <c r="G1" s="50"/>
      <c r="H1" s="50"/>
      <c r="I1" s="50"/>
    </row>
    <row r="2" spans="1:9">
      <c r="A2" s="36" t="s">
        <v>72</v>
      </c>
      <c r="B2" s="50"/>
      <c r="C2" s="50"/>
      <c r="D2" s="50"/>
      <c r="E2" s="50"/>
      <c r="F2" s="50"/>
      <c r="G2" s="50"/>
      <c r="H2" s="50"/>
      <c r="I2" s="50"/>
    </row>
    <row r="4" spans="1:9" ht="32.1" customHeight="1">
      <c r="A4" s="8" t="s">
        <v>73</v>
      </c>
      <c r="B4" s="8" t="s">
        <v>74</v>
      </c>
      <c r="C4" s="8" t="s">
        <v>75</v>
      </c>
      <c r="D4" s="8" t="s">
        <v>76</v>
      </c>
      <c r="E4" s="8" t="s">
        <v>64</v>
      </c>
      <c r="F4" s="8" t="s">
        <v>77</v>
      </c>
      <c r="G4" s="8" t="s">
        <v>78</v>
      </c>
      <c r="H4" s="8" t="s">
        <v>79</v>
      </c>
      <c r="I4" s="8" t="s">
        <v>80</v>
      </c>
    </row>
    <row r="5" spans="1:9" ht="36" customHeight="1">
      <c r="A5" s="9" t="s">
        <v>81</v>
      </c>
      <c r="B5" s="9" t="s">
        <v>82</v>
      </c>
      <c r="C5" s="11">
        <v>8000</v>
      </c>
      <c r="D5" s="21">
        <v>4.3200000000000002E-2</v>
      </c>
      <c r="E5" s="10">
        <v>4</v>
      </c>
      <c r="F5" s="9" t="s">
        <v>83</v>
      </c>
      <c r="G5" s="11">
        <v>0</v>
      </c>
      <c r="H5" s="22" t="str">
        <f>IF(N(G5)&gt;0,C5-G5,"")</f>
        <v/>
      </c>
      <c r="I5" s="9" t="s">
        <v>84</v>
      </c>
    </row>
    <row r="6" spans="1:9">
      <c r="A6" s="9" t="s">
        <v>85</v>
      </c>
      <c r="B6" s="9" t="s">
        <v>86</v>
      </c>
      <c r="C6" s="11">
        <v>5000</v>
      </c>
      <c r="D6" s="21">
        <v>1.41E-2</v>
      </c>
      <c r="E6" s="10">
        <v>4</v>
      </c>
      <c r="F6" s="9" t="s">
        <v>87</v>
      </c>
      <c r="G6" s="11">
        <v>0</v>
      </c>
      <c r="H6" s="22" t="str">
        <f>IF(N(G6)&gt;0,C6-G6,"")</f>
        <v/>
      </c>
      <c r="I6" s="9" t="s">
        <v>88</v>
      </c>
    </row>
    <row r="7" spans="1:9">
      <c r="A7" s="9" t="s">
        <v>89</v>
      </c>
      <c r="B7" s="9" t="s">
        <v>90</v>
      </c>
      <c r="C7" s="11">
        <v>20000</v>
      </c>
      <c r="D7" s="21">
        <v>2.0999999999999999E-3</v>
      </c>
      <c r="E7" s="10">
        <v>4</v>
      </c>
      <c r="F7" s="9" t="s">
        <v>83</v>
      </c>
      <c r="G7" s="11">
        <v>0</v>
      </c>
      <c r="H7" s="22" t="str">
        <f>IF(N(G7)&gt;0,C7-G7,"")</f>
        <v/>
      </c>
      <c r="I7" s="9" t="s">
        <v>91</v>
      </c>
    </row>
    <row r="8" spans="1:9" ht="27.75" customHeight="1">
      <c r="A8" s="9" t="s">
        <v>92</v>
      </c>
      <c r="B8" s="9" t="s">
        <v>93</v>
      </c>
      <c r="C8" s="11">
        <v>6000</v>
      </c>
      <c r="D8" s="21">
        <v>0</v>
      </c>
      <c r="E8" s="10">
        <v>2</v>
      </c>
      <c r="F8" s="9" t="s">
        <v>94</v>
      </c>
      <c r="G8" s="11">
        <v>4500</v>
      </c>
      <c r="H8" s="22">
        <f>IF(N(G8)&gt;0,C8-G8,"")</f>
        <v>1500</v>
      </c>
      <c r="I8" s="9" t="s">
        <v>95</v>
      </c>
    </row>
    <row r="9" spans="1:9" ht="25.5" customHeight="1">
      <c r="A9" s="9" t="s">
        <v>96</v>
      </c>
      <c r="B9" s="9" t="s">
        <v>97</v>
      </c>
      <c r="C9" s="11">
        <v>9000</v>
      </c>
      <c r="D9" s="21">
        <v>0</v>
      </c>
      <c r="E9" s="10">
        <v>5</v>
      </c>
      <c r="F9" s="9" t="s">
        <v>83</v>
      </c>
      <c r="G9" s="11">
        <v>0</v>
      </c>
      <c r="H9" s="22" t="str">
        <f>IF(N(G9)&gt;0,C9-G9,"")</f>
        <v/>
      </c>
      <c r="I9" s="9" t="s">
        <v>98</v>
      </c>
    </row>
    <row r="10" spans="1:9">
      <c r="A10" s="9"/>
      <c r="B10" s="9"/>
      <c r="C10" s="11"/>
      <c r="D10" s="21"/>
      <c r="E10" s="10"/>
      <c r="F10" s="9"/>
      <c r="G10" s="11"/>
      <c r="H10" s="22" t="str">
        <f>IF(N(G10)&gt;0,C10-G10,"")</f>
        <v/>
      </c>
      <c r="I10" s="9"/>
    </row>
    <row r="11" spans="1:9">
      <c r="A11" s="9"/>
      <c r="B11" s="9"/>
      <c r="C11" s="11"/>
      <c r="D11" s="21"/>
      <c r="E11" s="10"/>
      <c r="F11" s="9"/>
      <c r="G11" s="11"/>
      <c r="H11" s="22" t="str">
        <f>IF(N(G11)&gt;0,C11-G11,"")</f>
        <v/>
      </c>
      <c r="I11" s="9"/>
    </row>
    <row r="12" spans="1:9">
      <c r="A12" s="9"/>
      <c r="B12" s="9"/>
      <c r="C12" s="11"/>
      <c r="D12" s="21"/>
      <c r="E12" s="10"/>
      <c r="F12" s="9"/>
      <c r="G12" s="11"/>
      <c r="H12" s="22" t="str">
        <f>IF(N(G12)&gt;0,C12-G12,"")</f>
        <v/>
      </c>
      <c r="I12" s="9"/>
    </row>
    <row r="13" spans="1:9">
      <c r="A13" s="9"/>
      <c r="B13" s="9"/>
      <c r="C13" s="11"/>
      <c r="D13" s="21"/>
      <c r="E13" s="10"/>
      <c r="F13" s="9"/>
      <c r="G13" s="11"/>
      <c r="H13" s="22" t="str">
        <f>IF(N(G13)&gt;0,C13-G13,"")</f>
        <v/>
      </c>
      <c r="I13" s="9"/>
    </row>
    <row r="14" spans="1:9">
      <c r="A14" s="9"/>
      <c r="B14" s="9"/>
      <c r="C14" s="11"/>
      <c r="D14" s="21"/>
      <c r="E14" s="10"/>
      <c r="F14" s="9"/>
      <c r="G14" s="11"/>
      <c r="H14" s="22" t="str">
        <f>IF(N(G14)&gt;0,C14-G14,"")</f>
        <v/>
      </c>
      <c r="I14" s="9"/>
    </row>
    <row r="15" spans="1:9">
      <c r="A15" s="9"/>
      <c r="B15" s="9"/>
      <c r="C15" s="11"/>
      <c r="D15" s="21"/>
      <c r="E15" s="10"/>
      <c r="F15" s="9"/>
      <c r="G15" s="11"/>
      <c r="H15" s="22" t="str">
        <f>IF(N(G15)&gt;0,C15-G15,"")</f>
        <v/>
      </c>
      <c r="I15" s="9"/>
    </row>
    <row r="16" spans="1:9">
      <c r="A16" s="9"/>
      <c r="B16" s="9"/>
      <c r="C16" s="11"/>
      <c r="D16" s="21"/>
      <c r="E16" s="10"/>
      <c r="F16" s="9"/>
      <c r="G16" s="11"/>
      <c r="H16" s="22" t="str">
        <f>IF(N(G16)&gt;0,C16-G16,"")</f>
        <v/>
      </c>
      <c r="I16" s="9"/>
    </row>
    <row r="17" spans="1:9">
      <c r="A17" s="9"/>
      <c r="B17" s="9"/>
      <c r="C17" s="11"/>
      <c r="D17" s="21"/>
      <c r="E17" s="10"/>
      <c r="F17" s="9"/>
      <c r="G17" s="11"/>
      <c r="H17" s="22" t="str">
        <f>IF(N(G17)&gt;0,C17-G17,"")</f>
        <v/>
      </c>
      <c r="I17" s="9"/>
    </row>
    <row r="18" spans="1:9">
      <c r="A18" s="9"/>
      <c r="B18" s="9"/>
      <c r="C18" s="11"/>
      <c r="D18" s="21"/>
      <c r="E18" s="10"/>
      <c r="F18" s="9"/>
      <c r="G18" s="11"/>
      <c r="H18" s="22" t="str">
        <f>IF(N(G18)&gt;0,C18-G18,"")</f>
        <v/>
      </c>
      <c r="I18" s="9"/>
    </row>
    <row r="19" spans="1:9">
      <c r="A19" s="9"/>
      <c r="B19" s="9"/>
      <c r="C19" s="11"/>
      <c r="D19" s="21"/>
      <c r="E19" s="10"/>
      <c r="F19" s="9"/>
      <c r="G19" s="11"/>
      <c r="H19" s="22" t="str">
        <f>IF(N(G19)&gt;0,C19-G19,"")</f>
        <v/>
      </c>
      <c r="I19" s="9"/>
    </row>
    <row r="20" spans="1:9">
      <c r="A20" s="9"/>
      <c r="B20" s="9"/>
      <c r="C20" s="11"/>
      <c r="D20" s="21"/>
      <c r="E20" s="10"/>
      <c r="F20" s="9"/>
      <c r="G20" s="11"/>
      <c r="H20" s="22" t="str">
        <f>IF(N(G20)&gt;0,C20-G20,"")</f>
        <v/>
      </c>
      <c r="I20" s="9"/>
    </row>
    <row r="21" spans="1:9">
      <c r="A21" s="9"/>
      <c r="B21" s="9"/>
      <c r="C21" s="11"/>
      <c r="D21" s="21"/>
      <c r="E21" s="10"/>
      <c r="F21" s="9"/>
      <c r="G21" s="11"/>
      <c r="H21" s="22" t="str">
        <f>IF(N(G21)&gt;0,C21-G21,"")</f>
        <v/>
      </c>
      <c r="I21" s="9"/>
    </row>
    <row r="22" spans="1:9">
      <c r="A22" s="9"/>
      <c r="B22" s="9"/>
      <c r="C22" s="11"/>
      <c r="D22" s="21"/>
      <c r="E22" s="10"/>
      <c r="F22" s="9"/>
      <c r="G22" s="11"/>
      <c r="H22" s="22" t="str">
        <f>IF(N(G22)&gt;0,C22-G22,"")</f>
        <v/>
      </c>
      <c r="I22" s="9"/>
    </row>
    <row r="23" spans="1:9">
      <c r="A23" s="9"/>
      <c r="B23" s="9"/>
      <c r="C23" s="11"/>
      <c r="D23" s="21"/>
      <c r="E23" s="10"/>
      <c r="F23" s="9"/>
      <c r="G23" s="11"/>
      <c r="H23" s="22" t="str">
        <f>IF(N(G23)&gt;0,C23-G23,"")</f>
        <v/>
      </c>
      <c r="I23" s="9"/>
    </row>
    <row r="24" spans="1:9">
      <c r="A24" s="9"/>
      <c r="B24" s="9"/>
      <c r="C24" s="11"/>
      <c r="D24" s="21"/>
      <c r="E24" s="10"/>
      <c r="F24" s="9"/>
      <c r="G24" s="11"/>
      <c r="H24" s="22" t="str">
        <f>IF(N(G24)&gt;0,C24-G24,"")</f>
        <v/>
      </c>
      <c r="I24" s="9"/>
    </row>
    <row r="25" spans="1:9">
      <c r="A25" s="9"/>
      <c r="B25" s="9"/>
      <c r="C25" s="11"/>
      <c r="D25" s="21"/>
      <c r="E25" s="10"/>
      <c r="F25" s="9"/>
      <c r="G25" s="11"/>
      <c r="H25" s="22" t="str">
        <f>IF(N(G25)&gt;0,C25-G25,"")</f>
        <v/>
      </c>
      <c r="I25" s="9"/>
    </row>
    <row r="26" spans="1:9">
      <c r="A26" s="9"/>
      <c r="B26" s="9"/>
      <c r="C26" s="11"/>
      <c r="D26" s="21"/>
      <c r="E26" s="10"/>
      <c r="F26" s="9"/>
      <c r="G26" s="11"/>
      <c r="H26" s="22" t="str">
        <f>IF(N(G26)&gt;0,C26-G26,"")</f>
        <v/>
      </c>
      <c r="I26" s="9"/>
    </row>
    <row r="27" spans="1:9">
      <c r="A27" s="9"/>
      <c r="B27" s="9"/>
      <c r="C27" s="11"/>
      <c r="D27" s="21"/>
      <c r="E27" s="10"/>
      <c r="F27" s="9"/>
      <c r="G27" s="11"/>
      <c r="H27" s="22" t="str">
        <f>IF(N(G27)&gt;0,C27-G27,"")</f>
        <v/>
      </c>
      <c r="I27" s="9"/>
    </row>
    <row r="28" spans="1:9">
      <c r="A28" s="9"/>
      <c r="B28" s="9"/>
      <c r="C28" s="11"/>
      <c r="D28" s="21"/>
      <c r="E28" s="10"/>
      <c r="F28" s="9"/>
      <c r="G28" s="11"/>
      <c r="H28" s="22" t="str">
        <f>IF(N(G28)&gt;0,C28-G28,"")</f>
        <v/>
      </c>
      <c r="I28" s="9"/>
    </row>
    <row r="29" spans="1:9">
      <c r="A29" s="9"/>
      <c r="B29" s="9"/>
      <c r="C29" s="11"/>
      <c r="D29" s="21"/>
      <c r="E29" s="10"/>
      <c r="F29" s="9"/>
      <c r="G29" s="11"/>
      <c r="H29" s="22" t="str">
        <f>IF(N(G29)&gt;0,C29-G29,"")</f>
        <v/>
      </c>
      <c r="I29" s="9"/>
    </row>
    <row r="30" spans="1:9">
      <c r="A30" s="9"/>
      <c r="B30" s="9"/>
      <c r="C30" s="11"/>
      <c r="D30" s="21"/>
      <c r="E30" s="10"/>
      <c r="F30" s="9"/>
      <c r="G30" s="11"/>
      <c r="H30" s="22" t="str">
        <f>IF(N(G30)&gt;0,C30-G30,"")</f>
        <v/>
      </c>
      <c r="I30" s="9"/>
    </row>
    <row r="31" spans="1:9">
      <c r="A31" s="9"/>
      <c r="B31" s="9"/>
      <c r="C31" s="11"/>
      <c r="D31" s="21"/>
      <c r="E31" s="10"/>
      <c r="F31" s="9"/>
      <c r="G31" s="11"/>
      <c r="H31" s="22" t="str">
        <f>IF(N(G31)&gt;0,C31-G31,"")</f>
        <v/>
      </c>
      <c r="I31" s="9"/>
    </row>
    <row r="32" spans="1:9">
      <c r="A32" s="9"/>
      <c r="B32" s="9"/>
      <c r="C32" s="11"/>
      <c r="D32" s="21"/>
      <c r="E32" s="10"/>
      <c r="F32" s="9"/>
      <c r="G32" s="11"/>
      <c r="H32" s="22" t="str">
        <f>IF(N(G32)&gt;0,C32-G32,"")</f>
        <v/>
      </c>
      <c r="I32" s="9"/>
    </row>
    <row r="33" spans="1:9">
      <c r="A33" s="9"/>
      <c r="B33" s="9"/>
      <c r="C33" s="11"/>
      <c r="D33" s="21"/>
      <c r="E33" s="10"/>
      <c r="F33" s="9"/>
      <c r="G33" s="11"/>
      <c r="H33" s="22" t="str">
        <f>IF(N(G33)&gt;0,C33-G33,"")</f>
        <v/>
      </c>
      <c r="I33" s="9"/>
    </row>
    <row r="34" spans="1:9">
      <c r="A34" s="9"/>
      <c r="B34" s="9"/>
      <c r="C34" s="11"/>
      <c r="D34" s="21"/>
      <c r="E34" s="10"/>
      <c r="F34" s="9"/>
      <c r="G34" s="11"/>
      <c r="H34" s="22" t="str">
        <f>IF(N(G34)&gt;0,C34-G34,"")</f>
        <v/>
      </c>
      <c r="I34" s="9"/>
    </row>
    <row r="35" spans="1:9">
      <c r="A35" s="9"/>
      <c r="B35" s="9"/>
      <c r="C35" s="11"/>
      <c r="D35" s="21"/>
      <c r="E35" s="10"/>
      <c r="F35" s="9"/>
      <c r="G35" s="11"/>
      <c r="H35" s="22" t="str">
        <f>IF(N(G35)&gt;0,C35-G35,"")</f>
        <v/>
      </c>
      <c r="I35" s="9"/>
    </row>
    <row r="36" spans="1:9">
      <c r="A36" s="9"/>
      <c r="B36" s="9"/>
      <c r="C36" s="11"/>
      <c r="D36" s="21"/>
      <c r="E36" s="10"/>
      <c r="F36" s="9"/>
      <c r="G36" s="11"/>
      <c r="H36" s="22" t="str">
        <f>IF(N(G36)&gt;0,C36-G36,"")</f>
        <v/>
      </c>
      <c r="I36" s="9"/>
    </row>
    <row r="37" spans="1:9">
      <c r="A37" s="9"/>
      <c r="B37" s="9"/>
      <c r="C37" s="11"/>
      <c r="D37" s="21"/>
      <c r="E37" s="10"/>
      <c r="F37" s="9"/>
      <c r="G37" s="11"/>
      <c r="H37" s="22" t="str">
        <f>IF(N(G37)&gt;0,C37-G37,"")</f>
        <v/>
      </c>
      <c r="I37" s="9"/>
    </row>
    <row r="38" spans="1:9">
      <c r="A38" s="9"/>
      <c r="B38" s="9"/>
      <c r="C38" s="11"/>
      <c r="D38" s="21"/>
      <c r="E38" s="10"/>
      <c r="F38" s="9"/>
      <c r="G38" s="11"/>
      <c r="H38" s="22" t="str">
        <f>IF(N(G38)&gt;0,C38-G38,"")</f>
        <v/>
      </c>
      <c r="I38" s="9"/>
    </row>
    <row r="39" spans="1:9">
      <c r="A39" s="9"/>
      <c r="B39" s="9"/>
      <c r="C39" s="11"/>
      <c r="D39" s="21"/>
      <c r="E39" s="10"/>
      <c r="F39" s="9"/>
      <c r="G39" s="11"/>
      <c r="H39" s="22" t="str">
        <f>IF(N(G39)&gt;0,C39-G39,"")</f>
        <v/>
      </c>
      <c r="I39" s="9"/>
    </row>
    <row r="40" spans="1:9">
      <c r="A40" s="9"/>
      <c r="B40" s="9"/>
      <c r="C40" s="11"/>
      <c r="D40" s="21"/>
      <c r="E40" s="10"/>
      <c r="F40" s="9"/>
      <c r="G40" s="11"/>
      <c r="H40" s="22" t="str">
        <f>IF(N(G40)&gt;0,C40-G40,"")</f>
        <v/>
      </c>
      <c r="I40" s="9"/>
    </row>
    <row r="41" spans="1:9">
      <c r="A41" s="9"/>
      <c r="B41" s="9"/>
      <c r="C41" s="11"/>
      <c r="D41" s="21"/>
      <c r="E41" s="10"/>
      <c r="F41" s="9"/>
      <c r="G41" s="11"/>
      <c r="H41" s="22" t="str">
        <f>IF(N(G41)&gt;0,C41-G41,"")</f>
        <v/>
      </c>
      <c r="I41" s="9"/>
    </row>
    <row r="42" spans="1:9">
      <c r="A42" s="9"/>
      <c r="B42" s="9"/>
      <c r="C42" s="11"/>
      <c r="D42" s="21"/>
      <c r="E42" s="10"/>
      <c r="F42" s="9"/>
      <c r="G42" s="11"/>
      <c r="H42" s="22" t="str">
        <f>IF(N(G42)&gt;0,C42-G42,"")</f>
        <v/>
      </c>
      <c r="I42" s="9"/>
    </row>
    <row r="43" spans="1:9">
      <c r="A43" s="9"/>
      <c r="B43" s="9"/>
      <c r="C43" s="11"/>
      <c r="D43" s="21"/>
      <c r="E43" s="10"/>
      <c r="F43" s="9"/>
      <c r="G43" s="11"/>
      <c r="H43" s="22" t="str">
        <f>IF(N(G43)&gt;0,C43-G43,"")</f>
        <v/>
      </c>
      <c r="I43" s="9"/>
    </row>
    <row r="44" spans="1:9">
      <c r="A44" s="9"/>
      <c r="B44" s="9"/>
      <c r="C44" s="11"/>
      <c r="D44" s="21"/>
      <c r="E44" s="10"/>
      <c r="F44" s="9"/>
      <c r="G44" s="11"/>
      <c r="H44" s="22" t="str">
        <f>IF(N(G44)&gt;0,C44-G44,"")</f>
        <v/>
      </c>
      <c r="I44" s="9"/>
    </row>
    <row r="45" spans="1:9">
      <c r="A45" s="9"/>
      <c r="B45" s="9"/>
      <c r="C45" s="11"/>
      <c r="D45" s="21"/>
      <c r="E45" s="10"/>
      <c r="F45" s="9"/>
      <c r="G45" s="11"/>
      <c r="H45" s="22" t="str">
        <f>IF(N(G45)&gt;0,C45-G45,"")</f>
        <v/>
      </c>
      <c r="I45" s="9"/>
    </row>
    <row r="46" spans="1:9">
      <c r="A46" s="9"/>
      <c r="B46" s="9"/>
      <c r="C46" s="11"/>
      <c r="D46" s="21"/>
      <c r="E46" s="10"/>
      <c r="F46" s="9"/>
      <c r="G46" s="11"/>
      <c r="H46" s="22" t="str">
        <f>IF(N(G46)&gt;0,C46-G46,"")</f>
        <v/>
      </c>
      <c r="I46" s="9"/>
    </row>
    <row r="47" spans="1:9">
      <c r="A47" s="9"/>
      <c r="B47" s="9"/>
      <c r="C47" s="11"/>
      <c r="D47" s="21"/>
      <c r="E47" s="10"/>
      <c r="F47" s="9"/>
      <c r="G47" s="11"/>
      <c r="H47" s="22" t="str">
        <f>IF(N(G47)&gt;0,C47-G47,"")</f>
        <v/>
      </c>
      <c r="I47" s="9"/>
    </row>
    <row r="48" spans="1:9">
      <c r="A48" s="9"/>
      <c r="B48" s="9"/>
      <c r="C48" s="11"/>
      <c r="D48" s="21"/>
      <c r="E48" s="10"/>
      <c r="F48" s="9"/>
      <c r="G48" s="11"/>
      <c r="H48" s="22" t="str">
        <f>IF(N(G48)&gt;0,C48-G48,"")</f>
        <v/>
      </c>
      <c r="I48" s="9"/>
    </row>
    <row r="49" spans="1:9">
      <c r="A49" s="9"/>
      <c r="B49" s="9"/>
      <c r="C49" s="11"/>
      <c r="D49" s="21"/>
      <c r="E49" s="10"/>
      <c r="F49" s="9"/>
      <c r="G49" s="11"/>
      <c r="H49" s="22" t="str">
        <f>IF(N(G49)&gt;0,C49-G49,"")</f>
        <v/>
      </c>
      <c r="I49" s="9"/>
    </row>
    <row r="50" spans="1:9">
      <c r="A50" s="9"/>
      <c r="B50" s="9"/>
      <c r="C50" s="11"/>
      <c r="D50" s="21"/>
      <c r="E50" s="10"/>
      <c r="F50" s="9"/>
      <c r="G50" s="11"/>
      <c r="H50" s="22" t="str">
        <f>IF(N(G50)&gt;0,C50-G50,"")</f>
        <v/>
      </c>
      <c r="I50" s="9"/>
    </row>
    <row r="51" spans="1:9">
      <c r="A51" s="9"/>
      <c r="B51" s="9"/>
      <c r="C51" s="11"/>
      <c r="D51" s="21"/>
      <c r="E51" s="10"/>
      <c r="F51" s="9"/>
      <c r="G51" s="11"/>
      <c r="H51" s="22" t="str">
        <f>IF(N(G51)&gt;0,C51-G51,"")</f>
        <v/>
      </c>
      <c r="I51" s="9"/>
    </row>
    <row r="52" spans="1:9">
      <c r="A52" s="9"/>
      <c r="B52" s="9"/>
      <c r="C52" s="11"/>
      <c r="D52" s="21"/>
      <c r="E52" s="10"/>
      <c r="F52" s="9"/>
      <c r="G52" s="11"/>
      <c r="H52" s="22" t="str">
        <f>IF(N(G52)&gt;0,C52-G52,"")</f>
        <v/>
      </c>
      <c r="I52" s="9"/>
    </row>
    <row r="53" spans="1:9">
      <c r="A53" s="9"/>
      <c r="B53" s="9"/>
      <c r="C53" s="11"/>
      <c r="D53" s="21"/>
      <c r="E53" s="10"/>
      <c r="F53" s="9"/>
      <c r="G53" s="11"/>
      <c r="H53" s="22" t="str">
        <f>IF(N(G53)&gt;0,C53-G53,"")</f>
        <v/>
      </c>
      <c r="I53" s="9"/>
    </row>
    <row r="54" spans="1:9">
      <c r="A54" s="23" t="s">
        <v>99</v>
      </c>
      <c r="B54" s="16"/>
      <c r="C54" s="18">
        <f>SUM(C5:C53)</f>
        <v>48000</v>
      </c>
      <c r="D54" s="19"/>
      <c r="E54" s="16"/>
      <c r="F54" s="16"/>
      <c r="G54" s="18">
        <f>SUM(G5:G53)</f>
        <v>4500</v>
      </c>
      <c r="H54" s="18">
        <f>SUM(H5:H53)</f>
        <v>1500</v>
      </c>
      <c r="I54" s="16"/>
    </row>
  </sheetData>
  <mergeCells count="2">
    <mergeCell ref="A1:I1"/>
    <mergeCell ref="A2:I2"/>
  </mergeCells>
  <dataValidations count="3">
    <dataValidation type="list" allowBlank="1" sqref="B5:B53" xr:uid="{00000000-0002-0000-0300-000000000000}">
      <formula1>"Cartão de crédito,Cheque especial,Empréstimo bancário,Fornecedor,Imposto/Tributo,Outro"</formula1>
    </dataValidation>
    <dataValidation type="list" allowBlank="1" sqref="E5:E53" xr:uid="{00000000-0002-0000-0300-000001000000}">
      <formula1>"1,2,3,4,5"</formula1>
    </dataValidation>
    <dataValidation type="list" allowBlank="1" sqref="F5:F53" xr:uid="{00000000-0002-0000-0300-000002000000}">
      <formula1>"Não iniciada,Em negociação,Acordo fechado,Quitada"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0"/>
  <sheetViews>
    <sheetView showGridLines="0" tabSelected="1" workbookViewId="0">
      <selection activeCell="N11" sqref="N11"/>
    </sheetView>
  </sheetViews>
  <sheetFormatPr defaultRowHeight="15"/>
  <cols>
    <col min="1" max="1" width="24" customWidth="1"/>
    <col min="2" max="3" width="16" customWidth="1"/>
    <col min="4" max="4" width="10.5703125" customWidth="1"/>
    <col min="5" max="5" width="22" customWidth="1"/>
    <col min="6" max="8" width="16" customWidth="1"/>
  </cols>
  <sheetData>
    <row r="1" spans="1:8" ht="26.1" customHeight="1">
      <c r="A1" s="33" t="s">
        <v>100</v>
      </c>
      <c r="B1" s="50"/>
      <c r="C1" s="50"/>
      <c r="D1" s="50"/>
      <c r="E1" s="50"/>
      <c r="F1" s="50"/>
      <c r="G1" s="50"/>
      <c r="H1" s="50"/>
    </row>
    <row r="3" spans="1:8">
      <c r="A3" s="44" t="s">
        <v>101</v>
      </c>
      <c r="B3" s="54"/>
      <c r="C3" s="44" t="s">
        <v>57</v>
      </c>
      <c r="D3" s="54"/>
      <c r="E3" s="44" t="s">
        <v>102</v>
      </c>
      <c r="F3" s="54"/>
      <c r="G3" s="44" t="s">
        <v>103</v>
      </c>
      <c r="H3" s="54"/>
    </row>
    <row r="4" spans="1:8" ht="24" customHeight="1">
      <c r="A4" s="48">
        <f>'Priorização do Caixa'!C4</f>
        <v>18000</v>
      </c>
      <c r="B4" s="51"/>
      <c r="C4" s="48">
        <f>'Priorização do Caixa'!I12</f>
        <v>18000</v>
      </c>
      <c r="D4" s="51"/>
      <c r="E4" s="48">
        <f>'Priorização do Caixa'!J12</f>
        <v>10200</v>
      </c>
      <c r="F4" s="51"/>
      <c r="G4" s="48">
        <f>'Controle de Dívidas'!C54</f>
        <v>48000</v>
      </c>
      <c r="H4" s="51"/>
    </row>
    <row r="7" spans="1:8">
      <c r="A7" s="53" t="s">
        <v>104</v>
      </c>
      <c r="B7" s="50"/>
      <c r="C7" s="50"/>
      <c r="E7" s="53" t="s">
        <v>105</v>
      </c>
      <c r="F7" s="50"/>
    </row>
    <row r="8" spans="1:8">
      <c r="A8" s="20" t="s">
        <v>64</v>
      </c>
      <c r="B8" s="20" t="s">
        <v>43</v>
      </c>
      <c r="C8" s="20" t="s">
        <v>44</v>
      </c>
      <c r="E8" s="20" t="s">
        <v>106</v>
      </c>
      <c r="F8" s="20" t="s">
        <v>107</v>
      </c>
    </row>
    <row r="9" spans="1:8">
      <c r="A9" s="13" t="s">
        <v>66</v>
      </c>
      <c r="B9" s="14">
        <f>'Priorização do Caixa'!I7</f>
        <v>9000</v>
      </c>
      <c r="C9" s="14">
        <f>'Priorização do Caixa'!J7</f>
        <v>0</v>
      </c>
      <c r="E9" s="13" t="s">
        <v>82</v>
      </c>
      <c r="F9" s="14">
        <f>SUMIFS('Controle de Dívidas'!$C$5:$C$53,'Controle de Dívidas'!$B$5:$B$53,E9)</f>
        <v>8000</v>
      </c>
    </row>
    <row r="10" spans="1:8">
      <c r="A10" s="13" t="s">
        <v>108</v>
      </c>
      <c r="B10" s="14">
        <f>'Priorização do Caixa'!I8</f>
        <v>7900</v>
      </c>
      <c r="C10" s="14">
        <f>'Priorização do Caixa'!J8</f>
        <v>0</v>
      </c>
      <c r="E10" s="13" t="s">
        <v>86</v>
      </c>
      <c r="F10" s="14">
        <f>SUMIFS('Controle de Dívidas'!$C$5:$C$53,'Controle de Dívidas'!$B$5:$B$53,E10)</f>
        <v>5000</v>
      </c>
    </row>
    <row r="11" spans="1:8">
      <c r="A11" s="13" t="s">
        <v>109</v>
      </c>
      <c r="B11" s="14">
        <f>'Priorização do Caixa'!I9</f>
        <v>800</v>
      </c>
      <c r="C11" s="14">
        <f>'Priorização do Caixa'!J9</f>
        <v>0</v>
      </c>
      <c r="E11" s="13" t="s">
        <v>90</v>
      </c>
      <c r="F11" s="14">
        <f>SUMIFS('Controle de Dívidas'!$C$5:$C$53,'Controle de Dívidas'!$B$5:$B$53,E11)</f>
        <v>20000</v>
      </c>
    </row>
    <row r="12" spans="1:8">
      <c r="A12" s="13" t="s">
        <v>69</v>
      </c>
      <c r="B12" s="14">
        <f>'Priorização do Caixa'!I10</f>
        <v>300</v>
      </c>
      <c r="C12" s="14">
        <f>'Priorização do Caixa'!J10</f>
        <v>7200</v>
      </c>
      <c r="E12" s="13" t="s">
        <v>93</v>
      </c>
      <c r="F12" s="14">
        <f>SUMIFS('Controle de Dívidas'!$C$5:$C$53,'Controle de Dívidas'!$B$5:$B$53,E12)</f>
        <v>6000</v>
      </c>
    </row>
    <row r="13" spans="1:8">
      <c r="A13" s="13" t="s">
        <v>70</v>
      </c>
      <c r="B13" s="14">
        <f>'Priorização do Caixa'!I11</f>
        <v>0</v>
      </c>
      <c r="C13" s="14">
        <f>'Priorização do Caixa'!J11</f>
        <v>3000</v>
      </c>
      <c r="E13" s="13" t="s">
        <v>97</v>
      </c>
      <c r="F13" s="14">
        <f>SUMIFS('Controle de Dívidas'!$C$5:$C$53,'Controle de Dívidas'!$B$5:$B$53,E13)</f>
        <v>9000</v>
      </c>
    </row>
    <row r="14" spans="1:8">
      <c r="E14" s="13" t="s">
        <v>110</v>
      </c>
      <c r="F14" s="14">
        <f>SUMIFS('Controle de Dívidas'!$C$5:$C$53,'Controle de Dívidas'!$B$5:$B$53,E14)</f>
        <v>0</v>
      </c>
    </row>
    <row r="30" spans="1:8">
      <c r="A30" s="49" t="s">
        <v>111</v>
      </c>
      <c r="B30" s="50"/>
      <c r="C30" s="50"/>
      <c r="D30" s="50"/>
      <c r="E30" s="50"/>
      <c r="F30" s="50"/>
      <c r="G30" s="50"/>
      <c r="H30" s="50"/>
    </row>
  </sheetData>
  <mergeCells count="12">
    <mergeCell ref="A1:H1"/>
    <mergeCell ref="A7:C7"/>
    <mergeCell ref="C3:D3"/>
    <mergeCell ref="A3:B3"/>
    <mergeCell ref="G3:H3"/>
    <mergeCell ref="E3:F3"/>
    <mergeCell ref="C4:D4"/>
    <mergeCell ref="A4:B4"/>
    <mergeCell ref="G4:H4"/>
    <mergeCell ref="E4:F4"/>
    <mergeCell ref="A30:H30"/>
    <mergeCell ref="E7:F7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2026-07-14T17:59:52Z</dcterms:created>
  <dcterms:modified xsi:type="dcterms:W3CDTF">2026-07-14T18:18:59Z</dcterms:modified>
  <cp:category/>
  <cp:contentStatus/>
</cp:coreProperties>
</file>